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5600" windowHeight="7995"/>
  </bookViews>
  <sheets>
    <sheet name="электроэнергия" sheetId="1" r:id="rId1"/>
    <sheet name="теплоснабжение" sheetId="2" r:id="rId2"/>
    <sheet name="водоснабжение" sheetId="3" r:id="rId3"/>
    <sheet name="водоотведение" sheetId="4" r:id="rId4"/>
    <sheet name="2015" sheetId="5" r:id="rId5"/>
  </sheets>
  <definedNames>
    <definedName name="_xlnm.Print_Area" localSheetId="4">'2015'!$A$1:$O$19</definedName>
    <definedName name="_xlnm.Print_Area" localSheetId="3">водоотведение!$A$1:$O$15</definedName>
    <definedName name="_xlnm.Print_Area" localSheetId="2">водоснабжение!$A$1:$O$15</definedName>
    <definedName name="_xlnm.Print_Area" localSheetId="1">теплоснабжение!$A$1:$O$15</definedName>
    <definedName name="_xlnm.Print_Area" localSheetId="0">электроэнергия!$A$1:$O$15</definedName>
  </definedNames>
  <calcPr calcId="125725"/>
</workbook>
</file>

<file path=xl/calcChain.xml><?xml version="1.0" encoding="utf-8"?>
<calcChain xmlns="http://schemas.openxmlformats.org/spreadsheetml/2006/main">
  <c r="B7" i="5"/>
  <c r="B11"/>
  <c r="H7"/>
  <c r="B11" i="1"/>
  <c r="B10"/>
  <c r="J7" i="3"/>
  <c r="K7"/>
  <c r="B7" s="1"/>
  <c r="K7" i="4"/>
  <c r="O7" i="2"/>
  <c r="N7"/>
  <c r="M7"/>
  <c r="L7"/>
  <c r="K7"/>
  <c r="J7"/>
  <c r="I7"/>
  <c r="H7"/>
  <c r="G7"/>
  <c r="F7"/>
  <c r="E7"/>
  <c r="D7"/>
  <c r="C7"/>
  <c r="B8" i="1"/>
  <c r="O9" i="2"/>
  <c r="N9"/>
  <c r="M9"/>
  <c r="J9"/>
  <c r="I9"/>
  <c r="H9"/>
  <c r="G9"/>
  <c r="F9"/>
  <c r="E9"/>
  <c r="D9"/>
  <c r="L6"/>
  <c r="B6" s="1"/>
  <c r="K6"/>
  <c r="B5"/>
  <c r="B12" i="4"/>
  <c r="B9"/>
  <c r="B5"/>
  <c r="B9" i="3"/>
  <c r="B5"/>
  <c r="B8" i="4"/>
  <c r="B7"/>
  <c r="B8" i="3"/>
  <c r="B12" i="1"/>
  <c r="B9"/>
  <c r="B6"/>
  <c r="B8" i="5" l="1"/>
  <c r="B10"/>
  <c r="B6" i="3"/>
  <c r="B6" i="4"/>
  <c r="B8" i="2"/>
  <c r="B7"/>
  <c r="B9"/>
  <c r="B5" i="1"/>
  <c r="B7"/>
  <c r="B10" i="3" l="1"/>
  <c r="B10" i="4"/>
  <c r="B11" i="2" l="1"/>
  <c r="B11" i="3" l="1"/>
  <c r="B11" i="4"/>
</calcChain>
</file>

<file path=xl/sharedStrings.xml><?xml version="1.0" encoding="utf-8"?>
<sst xmlns="http://schemas.openxmlformats.org/spreadsheetml/2006/main" count="114" uniqueCount="47">
  <si>
    <t>Начислено потребителям (руб.)</t>
  </si>
  <si>
    <t>Задолженность потребителей (руб.)</t>
  </si>
  <si>
    <t>Оплачено потребителями (руб.)</t>
  </si>
  <si>
    <t>Начислено поставщиком ком.ресурса (руб.)</t>
  </si>
  <si>
    <t>Задолженность перед поставщиком ком. ресурса (руб.)</t>
  </si>
  <si>
    <t>Оплачено поставщику ком. ресурса (руб.)</t>
  </si>
  <si>
    <t>Размер пени и штрафов, уплаченных поставщику ком. ресурса</t>
  </si>
  <si>
    <t xml:space="preserve">всего     </t>
  </si>
  <si>
    <t>№174</t>
  </si>
  <si>
    <t>№175</t>
  </si>
  <si>
    <t>№176</t>
  </si>
  <si>
    <t>№177</t>
  </si>
  <si>
    <t>№178</t>
  </si>
  <si>
    <t>№179</t>
  </si>
  <si>
    <t>№49</t>
  </si>
  <si>
    <t>№51</t>
  </si>
  <si>
    <t>№326</t>
  </si>
  <si>
    <t>№334</t>
  </si>
  <si>
    <t>№358</t>
  </si>
  <si>
    <t>№19</t>
  </si>
  <si>
    <t>№20</t>
  </si>
  <si>
    <t xml:space="preserve"> МКД</t>
  </si>
  <si>
    <t>Общий объем потребления (квт/час)</t>
  </si>
  <si>
    <t>Общий объем потребления (Гкал)</t>
  </si>
  <si>
    <t>Вид куммунальной услуги: холодное водоснабжение</t>
  </si>
  <si>
    <t>Общий объем потребления (куб.м.)</t>
  </si>
  <si>
    <t>Вид куммунальной услуги: водоотведение</t>
  </si>
  <si>
    <t>Расчеты по коммунальной услуге - водоотведение 2015г.</t>
  </si>
  <si>
    <t>Расчеты по коммунальной услуге - теплоснабжение 2015г.</t>
  </si>
  <si>
    <t>Вид куммунальной услуги: теплоснабжение</t>
  </si>
  <si>
    <t>Вид куммунальной услуги: электроснабжение</t>
  </si>
  <si>
    <t>Расчеты по коммунальной услуге - электроснабжение 2015г.</t>
  </si>
  <si>
    <t>Расчеты по коммунальной услуге - водоснабжение 2015г.</t>
  </si>
  <si>
    <t>КОММУНАЛЬНЫЕ ПЛАТЕЖИ 2015г.</t>
  </si>
  <si>
    <t>Коммунальные платежи</t>
  </si>
  <si>
    <t>Переходящие остатки денежных средств (на конец периода)</t>
  </si>
  <si>
    <t>Количество поступивших претензий, ед.</t>
  </si>
  <si>
    <t>Количество удовлетворенных претензий, ед.</t>
  </si>
  <si>
    <t>Количество претензий, в удовлетворении которых отказано, ед.</t>
  </si>
  <si>
    <t>Сумма произведенного перерасчета, руб.</t>
  </si>
  <si>
    <t>Итого</t>
  </si>
  <si>
    <t>МКД</t>
  </si>
  <si>
    <t>Авансовые платежи потребителей (на начало периода), руб.</t>
  </si>
  <si>
    <t>Переходящие остатки денежных средств (на начало периода), руб.</t>
  </si>
  <si>
    <t>Задолженность потребителей (на начало периода), руб.</t>
  </si>
  <si>
    <t xml:space="preserve">Авансовые платежи потребителей (на конец периода),руб. </t>
  </si>
  <si>
    <t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</si>
</sst>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6" tint="-0.249977111117893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10"/>
      <color rgb="FFFF0000"/>
      <name val="Arial Cyr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2" fontId="0" fillId="0" borderId="0" xfId="0" applyNumberFormat="1"/>
    <xf numFmtId="2" fontId="1" fillId="0" borderId="0" xfId="0" applyNumberFormat="1" applyFont="1"/>
    <xf numFmtId="2" fontId="3" fillId="0" borderId="0" xfId="0" applyNumberFormat="1" applyFont="1"/>
    <xf numFmtId="0" fontId="5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1" fontId="6" fillId="2" borderId="3" xfId="0" applyNumberFormat="1" applyFont="1" applyFill="1" applyBorder="1" applyAlignment="1">
      <alignment horizontal="center" vertical="center"/>
    </xf>
    <xf numFmtId="1" fontId="7" fillId="2" borderId="3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2" fontId="4" fillId="0" borderId="8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3" fillId="0" borderId="0" xfId="0" applyFont="1"/>
    <xf numFmtId="2" fontId="9" fillId="0" borderId="0" xfId="0" applyNumberFormat="1" applyFont="1"/>
    <xf numFmtId="0" fontId="9" fillId="0" borderId="0" xfId="0" applyFont="1"/>
    <xf numFmtId="2" fontId="2" fillId="0" borderId="0" xfId="0" applyNumberFormat="1" applyFont="1"/>
    <xf numFmtId="0" fontId="2" fillId="0" borderId="0" xfId="0" applyFont="1"/>
    <xf numFmtId="164" fontId="6" fillId="2" borderId="3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/>
    <xf numFmtId="165" fontId="6" fillId="2" borderId="3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5" fontId="1" fillId="0" borderId="0" xfId="0" applyNumberFormat="1" applyFont="1"/>
    <xf numFmtId="2" fontId="5" fillId="0" borderId="1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2" fontId="2" fillId="0" borderId="0" xfId="0" applyNumberFormat="1" applyFont="1" applyFill="1" applyBorder="1"/>
    <xf numFmtId="2" fontId="3" fillId="0" borderId="0" xfId="0" applyNumberFormat="1" applyFont="1" applyFill="1" applyBorder="1"/>
    <xf numFmtId="0" fontId="0" fillId="0" borderId="0" xfId="0" applyFill="1" applyBorder="1"/>
    <xf numFmtId="2" fontId="1" fillId="0" borderId="0" xfId="0" applyNumberFormat="1" applyFont="1" applyFill="1" applyBorder="1"/>
    <xf numFmtId="2" fontId="11" fillId="0" borderId="0" xfId="0" applyNumberFormat="1" applyFont="1" applyFill="1" applyBorder="1"/>
    <xf numFmtId="0" fontId="10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165" fontId="2" fillId="0" borderId="0" xfId="0" applyNumberFormat="1" applyFont="1" applyFill="1" applyBorder="1"/>
    <xf numFmtId="0" fontId="0" fillId="0" borderId="0" xfId="0" applyBorder="1"/>
    <xf numFmtId="2" fontId="0" fillId="0" borderId="0" xfId="0" applyNumberFormat="1" applyBorder="1"/>
    <xf numFmtId="0" fontId="5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2" fontId="15" fillId="0" borderId="8" xfId="0" applyNumberFormat="1" applyFont="1" applyBorder="1"/>
    <xf numFmtId="2" fontId="15" fillId="0" borderId="9" xfId="0" applyNumberFormat="1" applyFont="1" applyBorder="1"/>
    <xf numFmtId="0" fontId="16" fillId="0" borderId="0" xfId="0" applyFont="1" applyFill="1" applyBorder="1"/>
    <xf numFmtId="2" fontId="18" fillId="0" borderId="0" xfId="0" applyNumberFormat="1" applyFont="1"/>
    <xf numFmtId="2" fontId="13" fillId="0" borderId="0" xfId="0" applyNumberFormat="1" applyFont="1"/>
    <xf numFmtId="2" fontId="0" fillId="0" borderId="0" xfId="0" applyNumberFormat="1" applyFont="1"/>
    <xf numFmtId="2" fontId="19" fillId="0" borderId="0" xfId="0" applyNumberFormat="1" applyFont="1"/>
    <xf numFmtId="0" fontId="20" fillId="0" borderId="0" xfId="0" applyFont="1" applyAlignment="1">
      <alignment horizontal="center" vertical="center" wrapText="1"/>
    </xf>
    <xf numFmtId="2" fontId="15" fillId="0" borderId="1" xfId="0" applyNumberFormat="1" applyFont="1" applyBorder="1" applyAlignment="1">
      <alignment horizontal="right" vertical="center"/>
    </xf>
    <xf numFmtId="2" fontId="16" fillId="0" borderId="1" xfId="0" applyNumberFormat="1" applyFont="1" applyBorder="1" applyAlignment="1">
      <alignment horizontal="right" vertical="center"/>
    </xf>
    <xf numFmtId="2" fontId="16" fillId="0" borderId="6" xfId="0" applyNumberFormat="1" applyFont="1" applyBorder="1" applyAlignment="1">
      <alignment horizontal="right" vertical="center"/>
    </xf>
    <xf numFmtId="1" fontId="16" fillId="0" borderId="1" xfId="0" applyNumberFormat="1" applyFont="1" applyBorder="1" applyAlignment="1">
      <alignment horizontal="right" vertical="center"/>
    </xf>
    <xf numFmtId="1" fontId="16" fillId="0" borderId="6" xfId="0" applyNumberFormat="1" applyFont="1" applyBorder="1" applyAlignment="1">
      <alignment horizontal="right" vertical="center"/>
    </xf>
    <xf numFmtId="0" fontId="16" fillId="3" borderId="3" xfId="0" applyFont="1" applyFill="1" applyBorder="1"/>
    <xf numFmtId="0" fontId="16" fillId="0" borderId="17" xfId="0" applyFont="1" applyBorder="1"/>
    <xf numFmtId="0" fontId="16" fillId="0" borderId="16" xfId="0" applyFont="1" applyBorder="1"/>
    <xf numFmtId="0" fontId="16" fillId="0" borderId="18" xfId="0" applyFont="1" applyBorder="1"/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2" fontId="18" fillId="0" borderId="0" xfId="0" applyNumberFormat="1" applyFont="1" applyBorder="1"/>
    <xf numFmtId="2" fontId="16" fillId="0" borderId="0" xfId="0" applyNumberFormat="1" applyFont="1" applyBorder="1"/>
    <xf numFmtId="0" fontId="0" fillId="0" borderId="0" xfId="0" applyFill="1"/>
    <xf numFmtId="2" fontId="0" fillId="0" borderId="0" xfId="0" applyNumberFormat="1" applyFill="1"/>
    <xf numFmtId="2" fontId="19" fillId="0" borderId="0" xfId="0" applyNumberFormat="1" applyFont="1" applyFill="1"/>
    <xf numFmtId="0" fontId="4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"/>
  <sheetViews>
    <sheetView tabSelected="1" zoomScaleNormal="100" zoomScaleSheetLayoutView="100" workbookViewId="0">
      <selection activeCell="P10" sqref="P10"/>
    </sheetView>
  </sheetViews>
  <sheetFormatPr defaultRowHeight="15"/>
  <cols>
    <col min="1" max="1" width="31.140625" customWidth="1"/>
    <col min="2" max="2" width="10.5703125" bestFit="1" customWidth="1"/>
    <col min="3" max="3" width="9.5703125" bestFit="1" customWidth="1"/>
    <col min="4" max="4" width="9.42578125" customWidth="1"/>
    <col min="5" max="10" width="9.5703125" bestFit="1" customWidth="1"/>
    <col min="11" max="11" width="10.7109375" customWidth="1"/>
    <col min="13" max="15" width="9.5703125" bestFit="1" customWidth="1"/>
    <col min="17" max="17" width="10.5703125" bestFit="1" customWidth="1"/>
  </cols>
  <sheetData>
    <row r="1" spans="1:17" ht="15.75">
      <c r="A1" s="85" t="s">
        <v>31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7" ht="15.75" thickBot="1"/>
    <row r="3" spans="1:17">
      <c r="A3" s="78" t="s">
        <v>30</v>
      </c>
      <c r="B3" s="83" t="s">
        <v>7</v>
      </c>
      <c r="C3" s="80" t="s">
        <v>21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</row>
    <row r="4" spans="1:17" ht="15.75" thickBot="1">
      <c r="A4" s="79"/>
      <c r="B4" s="84"/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6" t="s">
        <v>20</v>
      </c>
    </row>
    <row r="5" spans="1:17" ht="30" customHeight="1">
      <c r="A5" s="11" t="s">
        <v>22</v>
      </c>
      <c r="B5" s="12">
        <f>C5+D5+E5+F5+G5+H5+I5+J5+K5+L5+M5+N5+O5</f>
        <v>3197173</v>
      </c>
      <c r="C5" s="13">
        <v>467473</v>
      </c>
      <c r="D5" s="13">
        <v>238853</v>
      </c>
      <c r="E5" s="13">
        <v>244138</v>
      </c>
      <c r="F5" s="13">
        <v>266497</v>
      </c>
      <c r="G5" s="13">
        <v>235421</v>
      </c>
      <c r="H5" s="13">
        <v>269620</v>
      </c>
      <c r="I5" s="13">
        <v>267146</v>
      </c>
      <c r="J5" s="13">
        <v>287204</v>
      </c>
      <c r="K5" s="13">
        <v>68536</v>
      </c>
      <c r="L5" s="13">
        <v>57726</v>
      </c>
      <c r="M5" s="13">
        <v>260812</v>
      </c>
      <c r="N5" s="13">
        <v>269169</v>
      </c>
      <c r="O5" s="14">
        <v>264578</v>
      </c>
    </row>
    <row r="6" spans="1:17" ht="30.75" customHeight="1">
      <c r="A6" s="4" t="s">
        <v>0</v>
      </c>
      <c r="B6" s="7">
        <f>C6+D6+E6+F6+G6+H6+I6+J6+K6+L6+M6+N6+O6</f>
        <v>2857772.78</v>
      </c>
      <c r="C6" s="8">
        <v>420020.37</v>
      </c>
      <c r="D6" s="8">
        <v>211888.66</v>
      </c>
      <c r="E6" s="8">
        <v>219287.26</v>
      </c>
      <c r="F6" s="8">
        <v>238812.53</v>
      </c>
      <c r="G6" s="8">
        <v>205796.65</v>
      </c>
      <c r="H6" s="8">
        <v>224730.02</v>
      </c>
      <c r="I6" s="8">
        <v>255895.29</v>
      </c>
      <c r="J6" s="8">
        <v>245905.69</v>
      </c>
      <c r="K6" s="8">
        <v>64171.97</v>
      </c>
      <c r="L6" s="8">
        <v>46624.88</v>
      </c>
      <c r="M6" s="8">
        <v>247151</v>
      </c>
      <c r="N6" s="8">
        <v>241151.78</v>
      </c>
      <c r="O6" s="9">
        <v>236336.68</v>
      </c>
    </row>
    <row r="7" spans="1:17" ht="30" customHeight="1">
      <c r="A7" s="33" t="s">
        <v>2</v>
      </c>
      <c r="B7" s="34">
        <f>C7+D7+E7+F7+G7+H7+I7+J7+K7+L7+M7+N7+O7</f>
        <v>3222323.4099999992</v>
      </c>
      <c r="C7" s="35">
        <v>390020.27</v>
      </c>
      <c r="D7" s="35">
        <v>196235.45</v>
      </c>
      <c r="E7" s="35">
        <v>206933.13</v>
      </c>
      <c r="F7" s="35">
        <v>217571.43</v>
      </c>
      <c r="G7" s="35">
        <v>193273.69</v>
      </c>
      <c r="H7" s="35">
        <v>220988.89</v>
      </c>
      <c r="I7" s="35">
        <v>224829.6</v>
      </c>
      <c r="J7" s="35">
        <v>227129.91</v>
      </c>
      <c r="K7" s="35">
        <v>615584.43999999994</v>
      </c>
      <c r="L7" s="35">
        <v>46341.8</v>
      </c>
      <c r="M7" s="35">
        <v>221269.26</v>
      </c>
      <c r="N7" s="35">
        <v>220659.5</v>
      </c>
      <c r="O7" s="9">
        <v>241486.04</v>
      </c>
    </row>
    <row r="8" spans="1:17" ht="30" customHeight="1">
      <c r="A8" s="4" t="s">
        <v>1</v>
      </c>
      <c r="B8" s="7">
        <f>C8+D8+E8+F8+G8+H8+I8+J8+K8+L8+M8+N8+O8</f>
        <v>460667.09999999992</v>
      </c>
      <c r="C8" s="8">
        <v>60179.91</v>
      </c>
      <c r="D8" s="8">
        <v>23378.52</v>
      </c>
      <c r="E8" s="8">
        <v>38803.18</v>
      </c>
      <c r="F8" s="8">
        <v>51380.47</v>
      </c>
      <c r="G8" s="8">
        <v>23209.87</v>
      </c>
      <c r="H8" s="8">
        <v>26473.040000000001</v>
      </c>
      <c r="I8" s="8">
        <v>54232.7</v>
      </c>
      <c r="J8" s="8">
        <v>39192.559999999998</v>
      </c>
      <c r="K8" s="8">
        <v>9339.24</v>
      </c>
      <c r="L8" s="8">
        <v>10131.66</v>
      </c>
      <c r="M8" s="8">
        <v>44402.16</v>
      </c>
      <c r="N8" s="8">
        <v>45634.36</v>
      </c>
      <c r="O8" s="10">
        <v>34309.43</v>
      </c>
    </row>
    <row r="9" spans="1:17" ht="30" customHeight="1">
      <c r="A9" s="4" t="s">
        <v>3</v>
      </c>
      <c r="B9" s="7">
        <f t="shared" ref="B9:B12" si="0">C9+D9+E9+F9+G9+H9+I9+J9+K9+L9+M9+N9+O9</f>
        <v>2941398.8400000003</v>
      </c>
      <c r="C9" s="8">
        <v>430074.8</v>
      </c>
      <c r="D9" s="8">
        <v>219744.8</v>
      </c>
      <c r="E9" s="8">
        <v>224607.2</v>
      </c>
      <c r="F9" s="8">
        <v>245177.56</v>
      </c>
      <c r="G9" s="8">
        <v>216586.88</v>
      </c>
      <c r="H9" s="8">
        <v>248050.4</v>
      </c>
      <c r="I9" s="8">
        <v>245774.52</v>
      </c>
      <c r="J9" s="8">
        <v>264227.36</v>
      </c>
      <c r="K9" s="8">
        <v>63052.800000000003</v>
      </c>
      <c r="L9" s="8">
        <v>53108.12</v>
      </c>
      <c r="M9" s="8">
        <v>239947.2</v>
      </c>
      <c r="N9" s="8">
        <v>247635.20000000001</v>
      </c>
      <c r="O9" s="10">
        <v>243412</v>
      </c>
    </row>
    <row r="10" spans="1:17" ht="30" customHeight="1">
      <c r="A10" s="33" t="s">
        <v>5</v>
      </c>
      <c r="B10" s="7">
        <f t="shared" si="0"/>
        <v>2700671.04</v>
      </c>
      <c r="C10" s="35">
        <v>394748.42</v>
      </c>
      <c r="D10" s="35">
        <v>198614.38</v>
      </c>
      <c r="E10" s="35">
        <v>209441.75</v>
      </c>
      <c r="F10" s="35">
        <v>220209.01</v>
      </c>
      <c r="G10" s="35">
        <v>195616.71</v>
      </c>
      <c r="H10" s="35">
        <v>223667.9</v>
      </c>
      <c r="I10" s="35">
        <v>227555.17</v>
      </c>
      <c r="J10" s="35">
        <v>229883.37</v>
      </c>
      <c r="K10" s="35">
        <v>62331.02</v>
      </c>
      <c r="L10" s="35">
        <v>46903.59</v>
      </c>
      <c r="M10" s="35">
        <v>223951.67</v>
      </c>
      <c r="N10" s="35">
        <v>223334.52</v>
      </c>
      <c r="O10" s="9">
        <v>244413.53</v>
      </c>
      <c r="Q10" s="2"/>
    </row>
    <row r="11" spans="1:17" ht="30" customHeight="1">
      <c r="A11" s="4" t="s">
        <v>4</v>
      </c>
      <c r="B11" s="7">
        <f t="shared" si="0"/>
        <v>279297.12</v>
      </c>
      <c r="C11" s="8">
        <v>44228.18</v>
      </c>
      <c r="D11" s="8">
        <v>23077.02</v>
      </c>
      <c r="E11" s="8">
        <v>18213.3</v>
      </c>
      <c r="F11" s="8">
        <v>31315.07</v>
      </c>
      <c r="G11" s="8">
        <v>18462.2</v>
      </c>
      <c r="H11" s="8">
        <v>5513.43</v>
      </c>
      <c r="I11" s="8">
        <v>45799.15</v>
      </c>
      <c r="J11" s="8">
        <v>27680.53</v>
      </c>
      <c r="K11" s="8">
        <v>3814.71</v>
      </c>
      <c r="L11" s="8">
        <v>3417.34</v>
      </c>
      <c r="M11" s="8">
        <v>38156.620000000003</v>
      </c>
      <c r="N11" s="8">
        <v>12027.63</v>
      </c>
      <c r="O11" s="10">
        <v>7591.94</v>
      </c>
      <c r="Q11" s="1"/>
    </row>
    <row r="12" spans="1:17" ht="30" customHeight="1" thickBot="1">
      <c r="A12" s="15" t="s">
        <v>6</v>
      </c>
      <c r="B12" s="16">
        <f t="shared" si="0"/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8">
        <v>0</v>
      </c>
      <c r="Q12" s="1"/>
    </row>
    <row r="13" spans="1:17">
      <c r="B13" s="2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7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1"/>
    </row>
    <row r="15" spans="1:17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7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1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1:1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</sheetData>
  <mergeCells count="4">
    <mergeCell ref="A3:A4"/>
    <mergeCell ref="C3:O3"/>
    <mergeCell ref="B3:B4"/>
    <mergeCell ref="A1:O1"/>
  </mergeCells>
  <pageMargins left="0.70866141732283472" right="0.11811023622047245" top="0.55118110236220474" bottom="0.74803149606299213" header="0.31496062992125984" footer="0.3149606299212598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9"/>
  <sheetViews>
    <sheetView zoomScaleNormal="100" zoomScaleSheetLayoutView="100" workbookViewId="0">
      <selection sqref="A1:O1"/>
    </sheetView>
  </sheetViews>
  <sheetFormatPr defaultRowHeight="15"/>
  <cols>
    <col min="1" max="1" width="29.42578125" customWidth="1"/>
    <col min="2" max="2" width="10.42578125" customWidth="1"/>
    <col min="3" max="3" width="10.28515625" customWidth="1"/>
    <col min="4" max="15" width="9.5703125" customWidth="1"/>
    <col min="16" max="17" width="11.5703125" bestFit="1" customWidth="1"/>
  </cols>
  <sheetData>
    <row r="1" spans="1:17" ht="15.75">
      <c r="A1" s="85" t="s">
        <v>28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7" ht="15.75" thickBot="1"/>
    <row r="3" spans="1:17">
      <c r="A3" s="78" t="s">
        <v>29</v>
      </c>
      <c r="B3" s="83" t="s">
        <v>7</v>
      </c>
      <c r="C3" s="80" t="s">
        <v>21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</row>
    <row r="4" spans="1:17" ht="15.75" thickBot="1">
      <c r="A4" s="79"/>
      <c r="B4" s="84"/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6" t="s">
        <v>20</v>
      </c>
    </row>
    <row r="5" spans="1:17" ht="30" customHeight="1">
      <c r="A5" s="11" t="s">
        <v>23</v>
      </c>
      <c r="B5" s="28">
        <f>C5+D5+E5+F5+G5+H5+I5+J5+K5+L5+M5+N5+O5</f>
        <v>7413.5280000000012</v>
      </c>
      <c r="C5" s="29">
        <v>987.27099999999996</v>
      </c>
      <c r="D5" s="29">
        <v>516.98400000000004</v>
      </c>
      <c r="E5" s="29">
        <v>575.30100000000004</v>
      </c>
      <c r="F5" s="29">
        <v>552.02</v>
      </c>
      <c r="G5" s="29">
        <v>540.54600000000005</v>
      </c>
      <c r="H5" s="29">
        <v>587.05799999999999</v>
      </c>
      <c r="I5" s="29">
        <v>664.08100000000002</v>
      </c>
      <c r="J5" s="29">
        <v>700.06899999999996</v>
      </c>
      <c r="K5" s="29">
        <v>208.99700000000001</v>
      </c>
      <c r="L5" s="29">
        <v>234.96100000000001</v>
      </c>
      <c r="M5" s="29">
        <v>615.31399999999996</v>
      </c>
      <c r="N5" s="29">
        <v>626.01499999999999</v>
      </c>
      <c r="O5" s="30">
        <v>604.91099999999994</v>
      </c>
      <c r="Q5" s="31"/>
    </row>
    <row r="6" spans="1:17" ht="30" customHeight="1">
      <c r="A6" s="4" t="s">
        <v>0</v>
      </c>
      <c r="B6" s="7">
        <f>C6+D6+E6+F6+G6+H6+I6+J6+K6+L6+M6+N6+O6</f>
        <v>9797628.7799999993</v>
      </c>
      <c r="C6" s="8">
        <v>1304696.3600000001</v>
      </c>
      <c r="D6" s="8">
        <v>678531.81</v>
      </c>
      <c r="E6" s="8">
        <v>760223.57</v>
      </c>
      <c r="F6" s="8">
        <v>728610.82</v>
      </c>
      <c r="G6" s="8">
        <v>721155.82</v>
      </c>
      <c r="H6" s="8">
        <v>775589.47</v>
      </c>
      <c r="I6" s="8">
        <v>870229.04</v>
      </c>
      <c r="J6" s="8">
        <v>919257.97</v>
      </c>
      <c r="K6" s="8">
        <f>287741.52+4368.98</f>
        <v>292110.5</v>
      </c>
      <c r="L6" s="8">
        <f>295470.25+10922.45</f>
        <v>306392.7</v>
      </c>
      <c r="M6" s="8">
        <v>815252.53</v>
      </c>
      <c r="N6" s="8">
        <v>827894.18</v>
      </c>
      <c r="O6" s="9">
        <v>797684.01</v>
      </c>
      <c r="P6" s="1"/>
    </row>
    <row r="7" spans="1:17" ht="30" customHeight="1">
      <c r="A7" s="33" t="s">
        <v>2</v>
      </c>
      <c r="B7" s="34">
        <f t="shared" ref="B7:B9" si="0">C7+D7+E7+F7+G7+H7+I7+J7+K7+L7+M7+N7+O7</f>
        <v>7646297.4500000011</v>
      </c>
      <c r="C7" s="35">
        <f>1027104.32</f>
        <v>1027104.32</v>
      </c>
      <c r="D7" s="35">
        <f>545303.48</f>
        <v>545303.48</v>
      </c>
      <c r="E7" s="35">
        <f>590951.75</f>
        <v>590951.75</v>
      </c>
      <c r="F7" s="35">
        <f>530667.88</f>
        <v>530667.88</v>
      </c>
      <c r="G7" s="35">
        <f>567871.24</f>
        <v>567871.24</v>
      </c>
      <c r="H7" s="35">
        <f>612136.95</f>
        <v>612136.94999999995</v>
      </c>
      <c r="I7" s="35">
        <f>659398.02</f>
        <v>659398.02</v>
      </c>
      <c r="J7" s="35">
        <f>691312.11</f>
        <v>691312.11</v>
      </c>
      <c r="K7" s="35">
        <f>257467.4</f>
        <v>257467.4</v>
      </c>
      <c r="L7" s="35">
        <f>279391.46</f>
        <v>279391.46000000002</v>
      </c>
      <c r="M7" s="35">
        <f>630430.32</f>
        <v>630430.31999999995</v>
      </c>
      <c r="N7" s="35">
        <f>648994.6</f>
        <v>648994.6</v>
      </c>
      <c r="O7" s="9">
        <f>605267.92</f>
        <v>605267.92000000004</v>
      </c>
    </row>
    <row r="8" spans="1:17" ht="29.25" customHeight="1">
      <c r="A8" s="4" t="s">
        <v>1</v>
      </c>
      <c r="B8" s="7">
        <f t="shared" si="0"/>
        <v>3042531.5</v>
      </c>
      <c r="C8" s="8">
        <v>381115.38</v>
      </c>
      <c r="D8" s="8">
        <v>137497.76999999999</v>
      </c>
      <c r="E8" s="8">
        <v>176491.92</v>
      </c>
      <c r="F8" s="8">
        <v>250698.45</v>
      </c>
      <c r="G8" s="8">
        <v>194945.36</v>
      </c>
      <c r="H8" s="8">
        <v>237050.78</v>
      </c>
      <c r="I8" s="8">
        <v>377496.89</v>
      </c>
      <c r="J8" s="8">
        <v>291475.14</v>
      </c>
      <c r="K8" s="8">
        <v>89758.37</v>
      </c>
      <c r="L8" s="8">
        <v>55186</v>
      </c>
      <c r="M8" s="8">
        <v>305264.77</v>
      </c>
      <c r="N8" s="8">
        <v>248325.05</v>
      </c>
      <c r="O8" s="10">
        <v>297225.62</v>
      </c>
      <c r="P8" s="1"/>
      <c r="Q8" s="1"/>
    </row>
    <row r="9" spans="1:17" ht="30" customHeight="1">
      <c r="A9" s="4" t="s">
        <v>3</v>
      </c>
      <c r="B9" s="7">
        <f t="shared" si="0"/>
        <v>9783570.6699999999</v>
      </c>
      <c r="C9" s="8">
        <v>1304696.3600000001</v>
      </c>
      <c r="D9" s="8">
        <f>678531.81</f>
        <v>678531.81</v>
      </c>
      <c r="E9" s="8">
        <f>760223.57</f>
        <v>760223.57</v>
      </c>
      <c r="F9" s="8">
        <f>728610.82</f>
        <v>728610.82</v>
      </c>
      <c r="G9" s="8">
        <f>721155.82</f>
        <v>721155.82</v>
      </c>
      <c r="H9" s="8">
        <f>775589.47</f>
        <v>775589.47</v>
      </c>
      <c r="I9" s="8">
        <f>870299.04</f>
        <v>870299.04</v>
      </c>
      <c r="J9" s="8">
        <f>919257.97</f>
        <v>919257.97</v>
      </c>
      <c r="K9" s="8">
        <v>280716.3</v>
      </c>
      <c r="L9" s="8">
        <v>303658.78999999998</v>
      </c>
      <c r="M9" s="8">
        <f>815252.53</f>
        <v>815252.53</v>
      </c>
      <c r="N9" s="8">
        <f>827894.18</f>
        <v>827894.18</v>
      </c>
      <c r="O9" s="10">
        <f>797684.01</f>
        <v>797684.01</v>
      </c>
      <c r="P9" s="1"/>
      <c r="Q9" s="1"/>
    </row>
    <row r="10" spans="1:17" ht="30" customHeight="1">
      <c r="A10" s="33" t="s">
        <v>5</v>
      </c>
      <c r="B10" s="34">
        <v>8072556.2199999997</v>
      </c>
      <c r="C10" s="35">
        <v>1084362.3899999999</v>
      </c>
      <c r="D10" s="35">
        <v>575702.56000000006</v>
      </c>
      <c r="E10" s="35">
        <v>623895.59</v>
      </c>
      <c r="F10" s="35">
        <v>560251.06999999995</v>
      </c>
      <c r="G10" s="35">
        <v>599528.4</v>
      </c>
      <c r="H10" s="35">
        <v>611261.80000000005</v>
      </c>
      <c r="I10" s="35">
        <v>696157.54</v>
      </c>
      <c r="J10" s="35">
        <v>764850.74</v>
      </c>
      <c r="K10" s="35">
        <v>236820.46</v>
      </c>
      <c r="L10" s="35">
        <v>294966.71999999997</v>
      </c>
      <c r="M10" s="35">
        <v>665574.97</v>
      </c>
      <c r="N10" s="35">
        <v>720174.16</v>
      </c>
      <c r="O10" s="9">
        <v>639009.84</v>
      </c>
      <c r="P10" s="1"/>
    </row>
    <row r="11" spans="1:17" ht="30" customHeight="1">
      <c r="A11" s="4" t="s">
        <v>4</v>
      </c>
      <c r="B11" s="7">
        <f>C11+D11+E11+F11+G11+H11+I11+J11+K11+L11+M11+N11+O11</f>
        <v>2624908.81</v>
      </c>
      <c r="C11" s="8">
        <v>328802.88</v>
      </c>
      <c r="D11" s="8">
        <v>118624.62</v>
      </c>
      <c r="E11" s="8">
        <v>152266.35999999999</v>
      </c>
      <c r="F11" s="8">
        <v>216287.18</v>
      </c>
      <c r="G11" s="8">
        <v>168186.85</v>
      </c>
      <c r="H11" s="8">
        <v>204512.82</v>
      </c>
      <c r="I11" s="8">
        <v>325681.07</v>
      </c>
      <c r="J11" s="8">
        <v>251466.8</v>
      </c>
      <c r="K11" s="8">
        <v>77437.990000000005</v>
      </c>
      <c r="L11" s="8">
        <v>47611.08</v>
      </c>
      <c r="M11" s="8">
        <v>263363.64</v>
      </c>
      <c r="N11" s="8">
        <v>214239.56</v>
      </c>
      <c r="O11" s="10">
        <v>256427.96</v>
      </c>
    </row>
    <row r="12" spans="1:17" ht="30" customHeight="1" thickBot="1">
      <c r="A12" s="15" t="s">
        <v>6</v>
      </c>
      <c r="B12" s="16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8">
        <v>0</v>
      </c>
      <c r="P12" s="32"/>
    </row>
    <row r="13" spans="1:17">
      <c r="A13" s="19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7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</row>
    <row r="15" spans="1:17">
      <c r="A15" s="38"/>
      <c r="B15" s="39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37"/>
    </row>
    <row r="16" spans="1:17">
      <c r="A16" s="38"/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1"/>
    </row>
    <row r="17" spans="1:17">
      <c r="A17" s="38"/>
      <c r="B17" s="39"/>
      <c r="C17" s="42"/>
      <c r="D17" s="42"/>
      <c r="E17" s="42"/>
      <c r="F17" s="42"/>
      <c r="G17" s="42"/>
      <c r="H17" s="42"/>
      <c r="I17" s="42"/>
      <c r="J17" s="42"/>
      <c r="K17" s="40"/>
      <c r="L17" s="40"/>
      <c r="M17" s="42"/>
      <c r="N17" s="42"/>
      <c r="O17" s="42"/>
      <c r="P17" s="41"/>
    </row>
    <row r="18" spans="1:17">
      <c r="A18" s="37"/>
      <c r="B18" s="39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41"/>
    </row>
    <row r="19" spans="1:17">
      <c r="A19" s="38"/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1"/>
    </row>
    <row r="20" spans="1:17">
      <c r="A20" s="38"/>
      <c r="B20" s="39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41"/>
    </row>
    <row r="21" spans="1:17">
      <c r="A21" s="38"/>
      <c r="B21" s="43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1"/>
    </row>
    <row r="22" spans="1:17">
      <c r="A22" s="44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</row>
    <row r="23" spans="1:17">
      <c r="A23" s="38"/>
      <c r="B23" s="39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41"/>
    </row>
    <row r="24" spans="1:17">
      <c r="A24" s="38"/>
      <c r="B24" s="39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41"/>
    </row>
    <row r="25" spans="1:17">
      <c r="A25" s="38"/>
      <c r="B25" s="39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41"/>
    </row>
    <row r="26" spans="1:17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  <row r="27" spans="1:17">
      <c r="A27" s="41"/>
      <c r="B27" s="45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1"/>
    </row>
    <row r="28" spans="1:17">
      <c r="A28" s="41"/>
      <c r="B28" s="4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36"/>
      <c r="Q28" s="1"/>
    </row>
    <row r="29" spans="1:17">
      <c r="A29" s="41"/>
      <c r="B29" s="4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36"/>
      <c r="Q29" s="1"/>
    </row>
    <row r="30" spans="1:17">
      <c r="A30" s="41"/>
      <c r="B30" s="4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36"/>
      <c r="Q30" s="1"/>
    </row>
    <row r="31" spans="1:17">
      <c r="A31" s="41"/>
      <c r="B31" s="4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36"/>
      <c r="Q31" s="1"/>
    </row>
    <row r="32" spans="1:17">
      <c r="A32" s="41"/>
      <c r="B32" s="4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36"/>
      <c r="Q32" s="1"/>
    </row>
    <row r="33" spans="1:18">
      <c r="A33" s="41"/>
      <c r="B33" s="4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36"/>
      <c r="Q33" s="1"/>
    </row>
    <row r="34" spans="1:18">
      <c r="A34" s="41"/>
      <c r="B34" s="4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36"/>
      <c r="Q34" s="1"/>
    </row>
    <row r="35" spans="1:18">
      <c r="A35" s="41"/>
      <c r="B35" s="4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36"/>
      <c r="Q35" s="1"/>
    </row>
    <row r="36" spans="1:18">
      <c r="A36" s="41"/>
      <c r="B36" s="4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36"/>
      <c r="Q36" s="36"/>
      <c r="R36" s="48"/>
    </row>
    <row r="37" spans="1:18">
      <c r="A37" s="41"/>
      <c r="B37" s="4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36"/>
      <c r="Q37" s="36"/>
      <c r="R37" s="48"/>
    </row>
    <row r="38" spans="1:18">
      <c r="A38" s="41"/>
      <c r="B38" s="4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36"/>
      <c r="Q38" s="49"/>
      <c r="R38" s="48"/>
    </row>
    <row r="39" spans="1:18">
      <c r="A39" s="41"/>
      <c r="B39" s="4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36"/>
      <c r="Q39" s="49"/>
      <c r="R39" s="48"/>
    </row>
    <row r="40" spans="1:18">
      <c r="A40" s="4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39"/>
      <c r="Q40" s="22"/>
    </row>
    <row r="41" spans="1:18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36"/>
      <c r="Q41" s="1"/>
    </row>
    <row r="42" spans="1:18">
      <c r="A42" s="41"/>
      <c r="B42" s="27"/>
      <c r="C42" s="27"/>
      <c r="D42" s="27"/>
      <c r="E42" s="27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</row>
    <row r="43" spans="1:18">
      <c r="A43" s="41"/>
      <c r="B43" s="27"/>
      <c r="C43" s="27"/>
      <c r="D43" s="27"/>
      <c r="E43" s="27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</row>
    <row r="44" spans="1:18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</row>
    <row r="45" spans="1:18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</row>
    <row r="46" spans="1:18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</row>
    <row r="47" spans="1:18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</row>
    <row r="48" spans="1:18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</row>
    <row r="49" spans="1:16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</row>
  </sheetData>
  <mergeCells count="4">
    <mergeCell ref="A3:A4"/>
    <mergeCell ref="B3:B4"/>
    <mergeCell ref="C3:O3"/>
    <mergeCell ref="A1:O1"/>
  </mergeCells>
  <pageMargins left="0.7" right="0.7" top="0.75" bottom="0.75" header="0.3" footer="0.3"/>
  <pageSetup paperSize="9" scale="75" orientation="landscape" verticalDpi="0" r:id="rId1"/>
  <rowBreaks count="1" manualBreakCount="1">
    <brk id="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34"/>
  <sheetViews>
    <sheetView zoomScaleNormal="100" zoomScaleSheetLayoutView="100" workbookViewId="0">
      <selection activeCell="P29" sqref="P29"/>
    </sheetView>
  </sheetViews>
  <sheetFormatPr defaultRowHeight="15"/>
  <cols>
    <col min="1" max="1" width="31.140625" customWidth="1"/>
    <col min="2" max="2" width="10.5703125" customWidth="1"/>
    <col min="3" max="15" width="9.5703125" customWidth="1"/>
    <col min="17" max="17" width="12.7109375" bestFit="1" customWidth="1"/>
  </cols>
  <sheetData>
    <row r="1" spans="1:17" ht="15.75">
      <c r="A1" s="86" t="s">
        <v>32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7" ht="15.75" thickBot="1"/>
    <row r="3" spans="1:17">
      <c r="A3" s="78" t="s">
        <v>24</v>
      </c>
      <c r="B3" s="83" t="s">
        <v>7</v>
      </c>
      <c r="C3" s="80" t="s">
        <v>21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</row>
    <row r="4" spans="1:17" ht="15.75" thickBot="1">
      <c r="A4" s="79"/>
      <c r="B4" s="84"/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6" t="s">
        <v>20</v>
      </c>
    </row>
    <row r="5" spans="1:17" ht="30" customHeight="1">
      <c r="A5" s="11" t="s">
        <v>25</v>
      </c>
      <c r="B5" s="24">
        <f t="shared" ref="B5:B11" si="0">C5+D5+E5+F5+G5+H5+I5+J5+K5+L5+M5+N5+O5</f>
        <v>113238.79999999999</v>
      </c>
      <c r="C5" s="25">
        <v>17432</v>
      </c>
      <c r="D5" s="25">
        <v>8269</v>
      </c>
      <c r="E5" s="25">
        <v>8187</v>
      </c>
      <c r="F5" s="25">
        <v>7960</v>
      </c>
      <c r="G5" s="25">
        <v>8744.4</v>
      </c>
      <c r="H5" s="25">
        <v>10660</v>
      </c>
      <c r="I5" s="25">
        <v>10615</v>
      </c>
      <c r="J5" s="25">
        <v>9386.4</v>
      </c>
      <c r="K5" s="25">
        <v>3911</v>
      </c>
      <c r="L5" s="25">
        <v>1620</v>
      </c>
      <c r="M5" s="25">
        <v>8100</v>
      </c>
      <c r="N5" s="25">
        <v>8147</v>
      </c>
      <c r="O5" s="26">
        <v>10207</v>
      </c>
    </row>
    <row r="6" spans="1:17" ht="30" customHeight="1">
      <c r="A6" s="4" t="s">
        <v>0</v>
      </c>
      <c r="B6" s="7">
        <f t="shared" si="0"/>
        <v>1534064.43</v>
      </c>
      <c r="C6" s="8">
        <v>234075.7</v>
      </c>
      <c r="D6" s="8">
        <v>101950.93</v>
      </c>
      <c r="E6" s="8">
        <v>98997.54</v>
      </c>
      <c r="F6" s="8">
        <v>113134.21</v>
      </c>
      <c r="G6" s="8">
        <v>112431.2</v>
      </c>
      <c r="H6" s="8">
        <v>106327.9</v>
      </c>
      <c r="I6" s="8">
        <v>145609.20000000001</v>
      </c>
      <c r="J6" s="8">
        <v>157251.21</v>
      </c>
      <c r="K6" s="8">
        <v>25559.15</v>
      </c>
      <c r="L6" s="8">
        <v>26930.11</v>
      </c>
      <c r="M6" s="8">
        <v>139111.96</v>
      </c>
      <c r="N6" s="8">
        <v>142956.14000000001</v>
      </c>
      <c r="O6" s="9">
        <v>129729.18</v>
      </c>
      <c r="Q6" s="1"/>
    </row>
    <row r="7" spans="1:17" ht="29.25" customHeight="1">
      <c r="A7" s="33" t="s">
        <v>2</v>
      </c>
      <c r="B7" s="34">
        <f t="shared" si="0"/>
        <v>1523749.44</v>
      </c>
      <c r="C7" s="35">
        <v>243582.8</v>
      </c>
      <c r="D7" s="35">
        <v>107234.67</v>
      </c>
      <c r="E7" s="35">
        <v>105210.02</v>
      </c>
      <c r="F7" s="35">
        <v>103990.89</v>
      </c>
      <c r="G7" s="35">
        <v>105463.03</v>
      </c>
      <c r="H7" s="35">
        <v>106409.07</v>
      </c>
      <c r="I7" s="35">
        <v>147364.32999999999</v>
      </c>
      <c r="J7" s="35">
        <f>149855.96</f>
        <v>149855.96</v>
      </c>
      <c r="K7" s="35">
        <f>25690.18</f>
        <v>25690.18</v>
      </c>
      <c r="L7" s="35">
        <v>26100.91</v>
      </c>
      <c r="M7" s="35">
        <v>133726.82999999999</v>
      </c>
      <c r="N7" s="35">
        <v>140740.03</v>
      </c>
      <c r="O7" s="9">
        <v>128380.72</v>
      </c>
    </row>
    <row r="8" spans="1:17" ht="30" customHeight="1">
      <c r="A8" s="4" t="s">
        <v>1</v>
      </c>
      <c r="B8" s="7">
        <f t="shared" si="0"/>
        <v>446455.88999999996</v>
      </c>
      <c r="C8" s="8">
        <v>58680.88</v>
      </c>
      <c r="D8" s="8">
        <v>18494.84</v>
      </c>
      <c r="E8" s="8">
        <v>24777.16</v>
      </c>
      <c r="F8" s="8">
        <v>35171.43</v>
      </c>
      <c r="G8" s="8">
        <v>20064.650000000001</v>
      </c>
      <c r="H8" s="8">
        <v>20608.04</v>
      </c>
      <c r="I8" s="8">
        <v>50841.03</v>
      </c>
      <c r="J8" s="8">
        <v>44625.46</v>
      </c>
      <c r="K8" s="8">
        <v>14662.87</v>
      </c>
      <c r="L8" s="8">
        <v>7577.22</v>
      </c>
      <c r="M8" s="8">
        <v>47505.42</v>
      </c>
      <c r="N8" s="8">
        <v>36093.4</v>
      </c>
      <c r="O8" s="10">
        <v>67353.490000000005</v>
      </c>
    </row>
    <row r="9" spans="1:17" ht="30" customHeight="1">
      <c r="A9" s="4" t="s">
        <v>3</v>
      </c>
      <c r="B9" s="7">
        <f t="shared" si="0"/>
        <v>1368782.6900000002</v>
      </c>
      <c r="C9" s="8">
        <v>210710.64</v>
      </c>
      <c r="D9" s="8">
        <v>99952.17</v>
      </c>
      <c r="E9" s="8">
        <v>98960.99</v>
      </c>
      <c r="F9" s="8">
        <v>96217.11</v>
      </c>
      <c r="G9" s="8">
        <v>105698.61</v>
      </c>
      <c r="H9" s="8">
        <v>128853.57</v>
      </c>
      <c r="I9" s="8">
        <v>128309.63</v>
      </c>
      <c r="J9" s="8">
        <v>113458.83</v>
      </c>
      <c r="K9" s="8">
        <v>47274.51</v>
      </c>
      <c r="L9" s="8">
        <v>19581.87</v>
      </c>
      <c r="M9" s="8">
        <v>97909.37</v>
      </c>
      <c r="N9" s="8">
        <v>98477.49</v>
      </c>
      <c r="O9" s="10">
        <v>123377.9</v>
      </c>
      <c r="Q9" s="1"/>
    </row>
    <row r="10" spans="1:17" ht="30" customHeight="1">
      <c r="A10" s="33" t="s">
        <v>5</v>
      </c>
      <c r="B10" s="34">
        <f t="shared" si="0"/>
        <v>1156731.1599999999</v>
      </c>
      <c r="C10" s="35">
        <v>178067.39</v>
      </c>
      <c r="D10" s="35">
        <v>84467.6</v>
      </c>
      <c r="E10" s="35">
        <v>83629.97</v>
      </c>
      <c r="F10" s="35">
        <v>81311.179999999993</v>
      </c>
      <c r="G10" s="35">
        <v>89323.8</v>
      </c>
      <c r="H10" s="35">
        <v>108891.6</v>
      </c>
      <c r="I10" s="35">
        <v>108431.93</v>
      </c>
      <c r="J10" s="35">
        <v>95881.81</v>
      </c>
      <c r="K10" s="35">
        <v>39950.76</v>
      </c>
      <c r="L10" s="35">
        <v>16548.25</v>
      </c>
      <c r="M10" s="35">
        <v>82741.27</v>
      </c>
      <c r="N10" s="35">
        <v>83221.38</v>
      </c>
      <c r="O10" s="9">
        <v>104264.22</v>
      </c>
      <c r="Q10" s="1"/>
    </row>
    <row r="11" spans="1:17" ht="30" customHeight="1">
      <c r="A11" s="4" t="s">
        <v>4</v>
      </c>
      <c r="B11" s="7">
        <f t="shared" si="0"/>
        <v>220445.65</v>
      </c>
      <c r="C11" s="8">
        <v>33935.440000000002</v>
      </c>
      <c r="D11" s="8">
        <v>16097.53</v>
      </c>
      <c r="E11" s="8">
        <v>15937.9</v>
      </c>
      <c r="F11" s="8">
        <v>15495.99</v>
      </c>
      <c r="G11" s="8">
        <v>17023.009999999998</v>
      </c>
      <c r="H11" s="8">
        <v>20752.169999999998</v>
      </c>
      <c r="I11" s="8">
        <v>20664.560000000001</v>
      </c>
      <c r="J11" s="8">
        <v>18272.810000000001</v>
      </c>
      <c r="K11" s="8">
        <v>7613.67</v>
      </c>
      <c r="L11" s="8">
        <v>3153.71</v>
      </c>
      <c r="M11" s="8">
        <v>15768.53</v>
      </c>
      <c r="N11" s="8">
        <v>15860.03</v>
      </c>
      <c r="O11" s="10">
        <v>19870.3</v>
      </c>
    </row>
    <row r="12" spans="1:17" ht="30" customHeight="1" thickBot="1">
      <c r="A12" s="15" t="s">
        <v>6</v>
      </c>
      <c r="B12" s="16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8">
        <v>0</v>
      </c>
    </row>
    <row r="13" spans="1:17">
      <c r="A13" s="41"/>
      <c r="B13" s="51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</row>
    <row r="14" spans="1:17">
      <c r="A14" s="41"/>
      <c r="B14" s="51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Q14" s="1"/>
    </row>
    <row r="15" spans="1:17">
      <c r="A15" s="41"/>
      <c r="B15" s="51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1:17">
      <c r="A16" s="41"/>
      <c r="B16" s="41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</row>
    <row r="17" spans="1:16">
      <c r="A17" s="50"/>
      <c r="B17" s="45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6">
      <c r="A18" s="50"/>
      <c r="B18" s="45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</row>
    <row r="19" spans="1:16">
      <c r="A19" s="50"/>
      <c r="B19" s="45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</row>
    <row r="20" spans="1:16">
      <c r="A20" s="50"/>
      <c r="B20" s="45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</row>
    <row r="21" spans="1:16">
      <c r="A21" s="50"/>
      <c r="B21" s="45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  <row r="22" spans="1:16">
      <c r="A22" s="50"/>
      <c r="B22" s="45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</row>
    <row r="23" spans="1:16">
      <c r="A23" s="50"/>
      <c r="B23" s="45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</row>
    <row r="24" spans="1:16">
      <c r="A24" s="50"/>
      <c r="B24" s="45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spans="1:16">
      <c r="A25" s="50"/>
      <c r="B25" s="45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</row>
    <row r="26" spans="1:16">
      <c r="A26" s="50"/>
      <c r="B26" s="45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  <row r="27" spans="1:16">
      <c r="A27" s="50"/>
      <c r="B27" s="45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</row>
    <row r="28" spans="1:16">
      <c r="A28" s="50"/>
      <c r="B28" s="45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</row>
    <row r="29" spans="1:16">
      <c r="A29" s="41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23"/>
    </row>
    <row r="30" spans="1:16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</row>
    <row r="31" spans="1:16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</row>
    <row r="32" spans="1:16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</row>
    <row r="33" spans="1:1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</row>
    <row r="34" spans="1:1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</row>
  </sheetData>
  <mergeCells count="4">
    <mergeCell ref="A3:A4"/>
    <mergeCell ref="B3:B4"/>
    <mergeCell ref="C3:O3"/>
    <mergeCell ref="A1:O1"/>
  </mergeCells>
  <pageMargins left="0.7" right="0.7" top="0.75" bottom="0.75" header="0.3" footer="0.3"/>
  <pageSetup paperSize="9" scale="7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6"/>
  <sheetViews>
    <sheetView zoomScaleNormal="100" zoomScaleSheetLayoutView="100" workbookViewId="0">
      <selection activeCell="Q11" sqref="Q11"/>
    </sheetView>
  </sheetViews>
  <sheetFormatPr defaultRowHeight="15"/>
  <cols>
    <col min="1" max="1" width="31.140625" customWidth="1"/>
    <col min="2" max="2" width="10.5703125" customWidth="1"/>
    <col min="3" max="5" width="9.5703125" customWidth="1"/>
    <col min="6" max="6" width="9.42578125" customWidth="1"/>
    <col min="7" max="15" width="9.5703125" customWidth="1"/>
    <col min="16" max="16" width="11.5703125" bestFit="1" customWidth="1"/>
  </cols>
  <sheetData>
    <row r="1" spans="1:16" ht="15.75">
      <c r="A1" s="85" t="s">
        <v>27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6" ht="15.75" thickBot="1"/>
    <row r="3" spans="1:16">
      <c r="A3" s="78" t="s">
        <v>26</v>
      </c>
      <c r="B3" s="83" t="s">
        <v>7</v>
      </c>
      <c r="C3" s="80" t="s">
        <v>21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</row>
    <row r="4" spans="1:16" ht="15.75" thickBot="1">
      <c r="A4" s="79"/>
      <c r="B4" s="84"/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6" t="s">
        <v>20</v>
      </c>
    </row>
    <row r="5" spans="1:16" ht="32.25" customHeight="1">
      <c r="A5" s="11" t="s">
        <v>25</v>
      </c>
      <c r="B5" s="24">
        <f t="shared" ref="B5:B10" si="0">C5+D5+E5+F5+G5+H5+I5+J5+K5+L5+M5+N5+O5</f>
        <v>113238.79999999999</v>
      </c>
      <c r="C5" s="25">
        <v>17432</v>
      </c>
      <c r="D5" s="25">
        <v>8269</v>
      </c>
      <c r="E5" s="25">
        <v>8187</v>
      </c>
      <c r="F5" s="25">
        <v>7960</v>
      </c>
      <c r="G5" s="25">
        <v>8744.4</v>
      </c>
      <c r="H5" s="25">
        <v>10660</v>
      </c>
      <c r="I5" s="25">
        <v>10615</v>
      </c>
      <c r="J5" s="25">
        <v>9386.4</v>
      </c>
      <c r="K5" s="25">
        <v>3911</v>
      </c>
      <c r="L5" s="25">
        <v>1620</v>
      </c>
      <c r="M5" s="25">
        <v>8100</v>
      </c>
      <c r="N5" s="25">
        <v>8147</v>
      </c>
      <c r="O5" s="26">
        <v>10207</v>
      </c>
    </row>
    <row r="6" spans="1:16" ht="30" customHeight="1">
      <c r="A6" s="4" t="s">
        <v>0</v>
      </c>
      <c r="B6" s="7">
        <f t="shared" si="0"/>
        <v>772722.85</v>
      </c>
      <c r="C6" s="8">
        <v>118390.69</v>
      </c>
      <c r="D6" s="8">
        <v>51184.82</v>
      </c>
      <c r="E6" s="8">
        <v>49069.17</v>
      </c>
      <c r="F6" s="8">
        <v>56840.46</v>
      </c>
      <c r="G6" s="8">
        <v>56318.78</v>
      </c>
      <c r="H6" s="8">
        <v>53896.62</v>
      </c>
      <c r="I6" s="8">
        <v>72756.31</v>
      </c>
      <c r="J6" s="8">
        <v>79973.58</v>
      </c>
      <c r="K6" s="8">
        <v>11718.4</v>
      </c>
      <c r="L6" s="8">
        <v>15172</v>
      </c>
      <c r="M6" s="8">
        <v>70721.33</v>
      </c>
      <c r="N6" s="8">
        <v>72113.710000000006</v>
      </c>
      <c r="O6" s="9">
        <v>64566.98</v>
      </c>
    </row>
    <row r="7" spans="1:16" ht="30" customHeight="1">
      <c r="A7" s="33" t="s">
        <v>2</v>
      </c>
      <c r="B7" s="34">
        <f t="shared" si="0"/>
        <v>870092.97000000009</v>
      </c>
      <c r="C7" s="35">
        <v>131084.35</v>
      </c>
      <c r="D7" s="35">
        <v>63820.25</v>
      </c>
      <c r="E7" s="35">
        <v>58689.9</v>
      </c>
      <c r="F7" s="35">
        <v>59986.720000000001</v>
      </c>
      <c r="G7" s="35">
        <v>64814.23</v>
      </c>
      <c r="H7" s="35">
        <v>58989.39</v>
      </c>
      <c r="I7" s="35">
        <v>86309.4</v>
      </c>
      <c r="J7" s="35">
        <v>84379.57</v>
      </c>
      <c r="K7" s="35">
        <f>15191.27</f>
        <v>15191.27</v>
      </c>
      <c r="L7" s="35">
        <v>15996.25</v>
      </c>
      <c r="M7" s="35">
        <v>72734.58</v>
      </c>
      <c r="N7" s="35">
        <v>78062.509999999995</v>
      </c>
      <c r="O7" s="9">
        <v>80034.55</v>
      </c>
    </row>
    <row r="8" spans="1:16" ht="31.5" customHeight="1">
      <c r="A8" s="4" t="s">
        <v>1</v>
      </c>
      <c r="B8" s="7">
        <f t="shared" si="0"/>
        <v>291214.08999999997</v>
      </c>
      <c r="C8" s="8">
        <v>36440.22</v>
      </c>
      <c r="D8" s="8">
        <v>10432.68</v>
      </c>
      <c r="E8" s="8">
        <v>14041.14</v>
      </c>
      <c r="F8" s="8">
        <v>21083.48</v>
      </c>
      <c r="G8" s="8">
        <v>10836.87</v>
      </c>
      <c r="H8" s="8">
        <v>13963.05</v>
      </c>
      <c r="I8" s="8">
        <v>37156.980000000003</v>
      </c>
      <c r="J8" s="8">
        <v>26669.13</v>
      </c>
      <c r="K8" s="8">
        <v>7722.02</v>
      </c>
      <c r="L8" s="8">
        <v>4065.87</v>
      </c>
      <c r="M8" s="8">
        <v>33566.57</v>
      </c>
      <c r="N8" s="8">
        <v>22879.55</v>
      </c>
      <c r="O8" s="10">
        <v>52356.53</v>
      </c>
    </row>
    <row r="9" spans="1:16" ht="30" customHeight="1">
      <c r="A9" s="4" t="s">
        <v>3</v>
      </c>
      <c r="B9" s="7">
        <f t="shared" si="0"/>
        <v>739742.73</v>
      </c>
      <c r="C9" s="8">
        <v>113876.12</v>
      </c>
      <c r="D9" s="8">
        <v>54017.99</v>
      </c>
      <c r="E9" s="8">
        <v>53482.32</v>
      </c>
      <c r="F9" s="8">
        <v>51999.42</v>
      </c>
      <c r="G9" s="8">
        <v>57123.59</v>
      </c>
      <c r="H9" s="8">
        <v>69637.42</v>
      </c>
      <c r="I9" s="8">
        <v>69343.45</v>
      </c>
      <c r="J9" s="8">
        <v>61317.51</v>
      </c>
      <c r="K9" s="8">
        <v>25548.959999999999</v>
      </c>
      <c r="L9" s="8">
        <v>10582.8</v>
      </c>
      <c r="M9" s="8">
        <v>52913.98</v>
      </c>
      <c r="N9" s="8">
        <v>53221.02</v>
      </c>
      <c r="O9" s="10">
        <v>66678.149999999994</v>
      </c>
      <c r="P9" s="20"/>
    </row>
    <row r="10" spans="1:16" ht="30" customHeight="1">
      <c r="A10" s="33" t="s">
        <v>5</v>
      </c>
      <c r="B10" s="34">
        <f t="shared" si="0"/>
        <v>625141.94000000006</v>
      </c>
      <c r="C10" s="35">
        <v>96234.46</v>
      </c>
      <c r="D10" s="35">
        <v>45649.54</v>
      </c>
      <c r="E10" s="35">
        <v>45196.85</v>
      </c>
      <c r="F10" s="35">
        <v>43943.68</v>
      </c>
      <c r="G10" s="35">
        <v>48274.01</v>
      </c>
      <c r="H10" s="35">
        <v>58849.2</v>
      </c>
      <c r="I10" s="35">
        <v>58600.78</v>
      </c>
      <c r="J10" s="35">
        <v>51818.21</v>
      </c>
      <c r="K10" s="35">
        <v>21590.92</v>
      </c>
      <c r="L10" s="35">
        <v>8943.31</v>
      </c>
      <c r="M10" s="35">
        <v>44716.56</v>
      </c>
      <c r="N10" s="35">
        <v>44976.03</v>
      </c>
      <c r="O10" s="9">
        <v>56348.39</v>
      </c>
      <c r="P10" s="20"/>
    </row>
    <row r="11" spans="1:16" ht="30" customHeight="1">
      <c r="A11" s="4" t="s">
        <v>4</v>
      </c>
      <c r="B11" s="7">
        <f t="shared" ref="B11:B12" si="1">C11+D11+E11+F11+G11+H11+I11+J11+K11+L11+M11+N11+O11</f>
        <v>119137.27999999998</v>
      </c>
      <c r="C11" s="8">
        <v>18340.009999999998</v>
      </c>
      <c r="D11" s="8">
        <v>8699.7199999999993</v>
      </c>
      <c r="E11" s="8">
        <v>8613.4500000000007</v>
      </c>
      <c r="F11" s="8">
        <v>8374.6299999999992</v>
      </c>
      <c r="G11" s="8">
        <v>9199.89</v>
      </c>
      <c r="H11" s="8">
        <v>11215.27</v>
      </c>
      <c r="I11" s="8">
        <v>11167.92</v>
      </c>
      <c r="J11" s="8">
        <v>9875.33</v>
      </c>
      <c r="K11" s="8">
        <v>4114.72</v>
      </c>
      <c r="L11" s="8">
        <v>1704.38</v>
      </c>
      <c r="M11" s="8">
        <v>8521.92</v>
      </c>
      <c r="N11" s="8">
        <v>8571.3700000000008</v>
      </c>
      <c r="O11" s="10">
        <v>10738.67</v>
      </c>
      <c r="P11" s="20"/>
    </row>
    <row r="12" spans="1:16" ht="30" customHeight="1" thickBot="1">
      <c r="A12" s="15" t="s">
        <v>6</v>
      </c>
      <c r="B12" s="16">
        <f t="shared" si="1"/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8">
        <v>0</v>
      </c>
    </row>
    <row r="13" spans="1:16">
      <c r="B13" s="2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6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6" spans="1:16">
      <c r="C16" s="1"/>
    </row>
  </sheetData>
  <mergeCells count="4">
    <mergeCell ref="A3:A4"/>
    <mergeCell ref="B3:B4"/>
    <mergeCell ref="C3:O3"/>
    <mergeCell ref="A1:O1"/>
  </mergeCells>
  <pageMargins left="0.70866141732283472" right="0.70866141732283472" top="0.74803149606299213" bottom="0.74803149606299213" header="0.31496062992125984" footer="0.31496062992125984"/>
  <pageSetup paperSize="9" scale="78" orientation="landscape" verticalDpi="0" r:id="rId1"/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Q32"/>
  <sheetViews>
    <sheetView zoomScaleNormal="100" workbookViewId="0">
      <selection activeCell="B18" sqref="B18"/>
    </sheetView>
  </sheetViews>
  <sheetFormatPr defaultRowHeight="15"/>
  <cols>
    <col min="1" max="1" width="52.7109375" customWidth="1"/>
    <col min="2" max="2" width="13.5703125" customWidth="1"/>
  </cols>
  <sheetData>
    <row r="1" spans="1:17" ht="15.75">
      <c r="A1" s="87" t="s">
        <v>33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7" ht="19.5" thickBo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7">
      <c r="A3" s="90" t="s">
        <v>34</v>
      </c>
      <c r="B3" s="67"/>
      <c r="C3" s="88" t="s">
        <v>41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</row>
    <row r="4" spans="1:17" ht="15.75" thickBot="1">
      <c r="A4" s="91"/>
      <c r="B4" s="71" t="s">
        <v>40</v>
      </c>
      <c r="C4" s="71">
        <v>174</v>
      </c>
      <c r="D4" s="71">
        <v>175</v>
      </c>
      <c r="E4" s="71">
        <v>176</v>
      </c>
      <c r="F4" s="71">
        <v>177</v>
      </c>
      <c r="G4" s="71">
        <v>178</v>
      </c>
      <c r="H4" s="71">
        <v>179</v>
      </c>
      <c r="I4" s="71">
        <v>49</v>
      </c>
      <c r="J4" s="71">
        <v>358</v>
      </c>
      <c r="K4" s="71">
        <v>51</v>
      </c>
      <c r="L4" s="71">
        <v>326</v>
      </c>
      <c r="M4" s="71">
        <v>334</v>
      </c>
      <c r="N4" s="71">
        <v>20</v>
      </c>
      <c r="O4" s="72">
        <v>19</v>
      </c>
    </row>
    <row r="5" spans="1:17" ht="13.5" customHeight="1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70"/>
    </row>
    <row r="6" spans="1:17" ht="21" customHeight="1">
      <c r="A6" s="52" t="s">
        <v>42</v>
      </c>
      <c r="B6" s="62">
        <v>0</v>
      </c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4">
        <v>0</v>
      </c>
    </row>
    <row r="7" spans="1:17" ht="21" customHeight="1">
      <c r="A7" s="52" t="s">
        <v>43</v>
      </c>
      <c r="B7" s="62">
        <f>C7+D7+E7+F7+G7+H7+I7+J7+K7+L7+M7+N7+O7</f>
        <v>66962.170000000013</v>
      </c>
      <c r="C7" s="63">
        <v>4322.8900000000003</v>
      </c>
      <c r="D7" s="63">
        <v>2129.6799999999998</v>
      </c>
      <c r="E7" s="63">
        <v>3471.44</v>
      </c>
      <c r="F7" s="63">
        <v>8391.44</v>
      </c>
      <c r="G7" s="63">
        <v>8536.76</v>
      </c>
      <c r="H7" s="63">
        <f>10341.22-3000</f>
        <v>7341.2199999999993</v>
      </c>
      <c r="I7" s="63">
        <v>2755.78</v>
      </c>
      <c r="J7" s="63">
        <v>2733.98</v>
      </c>
      <c r="K7" s="63">
        <v>3809.64</v>
      </c>
      <c r="L7" s="63">
        <v>5806.66</v>
      </c>
      <c r="M7" s="63">
        <v>5384.29</v>
      </c>
      <c r="N7" s="63">
        <v>8947.83</v>
      </c>
      <c r="O7" s="64">
        <v>3330.56</v>
      </c>
      <c r="Q7" s="1"/>
    </row>
    <row r="8" spans="1:17" ht="21" customHeight="1">
      <c r="A8" s="52" t="s">
        <v>44</v>
      </c>
      <c r="B8" s="62">
        <f>C8+D8+E8+F8+G8+H8+I8+J8+K8+L8+M8+N8+O8</f>
        <v>1788391.93</v>
      </c>
      <c r="C8" s="63">
        <v>215480.27</v>
      </c>
      <c r="D8" s="63">
        <v>50547.43</v>
      </c>
      <c r="E8" s="63">
        <v>98000.33</v>
      </c>
      <c r="F8" s="63">
        <v>122030.55</v>
      </c>
      <c r="G8" s="63">
        <v>88054.82</v>
      </c>
      <c r="H8" s="63">
        <v>135347.96</v>
      </c>
      <c r="I8" s="63">
        <v>260420.65</v>
      </c>
      <c r="J8" s="63">
        <v>189710.9</v>
      </c>
      <c r="K8" s="63">
        <v>132598.20000000001</v>
      </c>
      <c r="L8" s="63">
        <v>80385.63</v>
      </c>
      <c r="M8" s="63">
        <v>45957.08</v>
      </c>
      <c r="N8" s="63">
        <v>231206.1</v>
      </c>
      <c r="O8" s="64">
        <v>138652.01</v>
      </c>
    </row>
    <row r="9" spans="1:17" ht="21" customHeight="1">
      <c r="A9" s="52" t="s">
        <v>45</v>
      </c>
      <c r="B9" s="62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4">
        <v>0</v>
      </c>
    </row>
    <row r="10" spans="1:17" ht="21" customHeight="1">
      <c r="A10" s="52" t="s">
        <v>35</v>
      </c>
      <c r="B10" s="62">
        <f>C10+D10+E10+F10+G10+H10+I10+J10+K10+L10+M10+N10+O10</f>
        <v>220325.07999999996</v>
      </c>
      <c r="C10" s="63">
        <v>42701.98</v>
      </c>
      <c r="D10" s="63">
        <v>10289.450000000001</v>
      </c>
      <c r="E10" s="63">
        <v>3092.08</v>
      </c>
      <c r="F10" s="63">
        <v>14893.42</v>
      </c>
      <c r="G10" s="63">
        <v>7216.02</v>
      </c>
      <c r="H10" s="63">
        <v>3195.03</v>
      </c>
      <c r="I10" s="63">
        <v>29911.72</v>
      </c>
      <c r="J10" s="63">
        <v>43910.5</v>
      </c>
      <c r="K10" s="63">
        <v>14053.05</v>
      </c>
      <c r="L10" s="63">
        <v>5046.8</v>
      </c>
      <c r="M10" s="63">
        <v>5852.83</v>
      </c>
      <c r="N10" s="63">
        <v>20081.080000000002</v>
      </c>
      <c r="O10" s="64">
        <v>20081.12</v>
      </c>
    </row>
    <row r="11" spans="1:17" ht="21" customHeight="1">
      <c r="A11" s="52" t="s">
        <v>46</v>
      </c>
      <c r="B11" s="62">
        <f>C11+D11+E11+F11+G11+H11+I11+J11+K11+L11+M11+N11+O11</f>
        <v>4240868.58</v>
      </c>
      <c r="C11" s="63">
        <v>536416.39</v>
      </c>
      <c r="D11" s="63">
        <v>189803.81</v>
      </c>
      <c r="E11" s="63">
        <v>254113.4</v>
      </c>
      <c r="F11" s="63">
        <v>358333.83</v>
      </c>
      <c r="G11" s="63">
        <v>249056.75</v>
      </c>
      <c r="H11" s="63">
        <v>298094.90999999997</v>
      </c>
      <c r="I11" s="63">
        <v>519727.6</v>
      </c>
      <c r="J11" s="63">
        <v>430738.92</v>
      </c>
      <c r="K11" s="63">
        <v>401962.29</v>
      </c>
      <c r="L11" s="63">
        <v>121482.5</v>
      </c>
      <c r="M11" s="63">
        <v>76960.75</v>
      </c>
      <c r="N11" s="63">
        <v>451245.07</v>
      </c>
      <c r="O11" s="64">
        <v>352932.36</v>
      </c>
    </row>
    <row r="12" spans="1:17" ht="21" customHeight="1">
      <c r="A12" s="52" t="s">
        <v>36</v>
      </c>
      <c r="B12" s="65">
        <v>0</v>
      </c>
      <c r="C12" s="65">
        <v>0</v>
      </c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65">
        <v>0</v>
      </c>
      <c r="N12" s="65">
        <v>0</v>
      </c>
      <c r="O12" s="66">
        <v>0</v>
      </c>
    </row>
    <row r="13" spans="1:17" ht="21" customHeight="1">
      <c r="A13" s="52" t="s">
        <v>37</v>
      </c>
      <c r="B13" s="65">
        <v>0</v>
      </c>
      <c r="C13" s="65">
        <v>0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65">
        <v>0</v>
      </c>
      <c r="N13" s="65">
        <v>0</v>
      </c>
      <c r="O13" s="66">
        <v>0</v>
      </c>
    </row>
    <row r="14" spans="1:17" ht="21" customHeight="1">
      <c r="A14" s="52" t="s">
        <v>38</v>
      </c>
      <c r="B14" s="65">
        <v>0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6">
        <v>0</v>
      </c>
    </row>
    <row r="15" spans="1:17" ht="21" customHeight="1">
      <c r="A15" s="52" t="s">
        <v>39</v>
      </c>
      <c r="B15" s="65">
        <v>0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/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6">
        <v>0</v>
      </c>
    </row>
    <row r="16" spans="1:17" ht="15.75" thickBot="1">
      <c r="A16" s="53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5"/>
    </row>
    <row r="17" spans="1:17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7">
      <c r="A18" s="56"/>
      <c r="B18" s="5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7">
      <c r="B19" s="57"/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1"/>
      <c r="Q19" s="60"/>
    </row>
    <row r="20" spans="1:17">
      <c r="A20" s="75"/>
      <c r="B20" s="75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spans="1:17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5"/>
      <c r="N21" s="75"/>
      <c r="O21" s="75"/>
    </row>
    <row r="22" spans="1:17">
      <c r="A22" s="77"/>
      <c r="B22" s="36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8"/>
    </row>
    <row r="23" spans="1:17">
      <c r="A23" s="75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8"/>
    </row>
    <row r="24" spans="1:17">
      <c r="B24" s="73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48"/>
    </row>
    <row r="25" spans="1:17">
      <c r="B25" s="49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</row>
    <row r="26" spans="1:17">
      <c r="B26" s="1"/>
    </row>
    <row r="27" spans="1:17">
      <c r="B27" s="57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9" spans="1:17">
      <c r="Q29" s="1"/>
    </row>
    <row r="30" spans="1:17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Q30" s="1"/>
    </row>
    <row r="32" spans="1:17">
      <c r="B32" s="1"/>
      <c r="C32" s="1"/>
    </row>
  </sheetData>
  <mergeCells count="3">
    <mergeCell ref="A1:O1"/>
    <mergeCell ref="C3:O3"/>
    <mergeCell ref="A3:A4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электроэнергия</vt:lpstr>
      <vt:lpstr>теплоснабжение</vt:lpstr>
      <vt:lpstr>водоснабжение</vt:lpstr>
      <vt:lpstr>водоотведение</vt:lpstr>
      <vt:lpstr>2015</vt:lpstr>
      <vt:lpstr>'2015'!Область_печати</vt:lpstr>
      <vt:lpstr>водоотведение!Область_печати</vt:lpstr>
      <vt:lpstr>водоснабжение!Область_печати</vt:lpstr>
      <vt:lpstr>теплоснабжение!Область_печати</vt:lpstr>
      <vt:lpstr>электроэнергия!Область_печати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User-Se7en</dc:creator>
  <cp:lastModifiedBy>Гарантия</cp:lastModifiedBy>
  <cp:lastPrinted>2016-04-01T08:24:56Z</cp:lastPrinted>
  <dcterms:created xsi:type="dcterms:W3CDTF">2016-03-29T09:47:41Z</dcterms:created>
  <dcterms:modified xsi:type="dcterms:W3CDTF">2016-05-18T05:31:06Z</dcterms:modified>
</cp:coreProperties>
</file>